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admin\Documents\Municipal Reference Material\Community Center Study materials\"/>
    </mc:Choice>
  </mc:AlternateContent>
  <xr:revisionPtr revIDLastSave="0" documentId="8_{AE9835D8-65BA-4837-8A94-19E770D8C98D}" xr6:coauthVersionLast="47" xr6:coauthVersionMax="47" xr10:uidLastSave="{00000000-0000-0000-0000-000000000000}"/>
  <bookViews>
    <workbookView xWindow="4125" yWindow="1050" windowWidth="21750" windowHeight="139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  <c r="D31" i="1"/>
  <c r="E31" i="1"/>
  <c r="F31" i="1"/>
  <c r="G31" i="1"/>
  <c r="C31" i="1"/>
  <c r="B31" i="1"/>
  <c r="J8" i="1"/>
  <c r="J9" i="1"/>
  <c r="C9" i="1" s="1"/>
  <c r="J10" i="1"/>
  <c r="C10" i="1" s="1"/>
  <c r="J11" i="1"/>
  <c r="C11" i="1" s="1"/>
  <c r="K8" i="1"/>
  <c r="K10" i="1"/>
  <c r="C8" i="1"/>
  <c r="J7" i="1"/>
  <c r="C7" i="1" s="1"/>
  <c r="C6" i="1"/>
  <c r="K6" i="1" s="1"/>
  <c r="B7" i="1"/>
  <c r="K9" i="1" l="1"/>
  <c r="B22" i="1"/>
  <c r="B20" i="1"/>
  <c r="B23" i="1"/>
  <c r="B21" i="1"/>
  <c r="B24" i="1"/>
  <c r="K7" i="1"/>
  <c r="K11" i="1"/>
  <c r="B35" i="1"/>
  <c r="B9" i="1" l="1"/>
  <c r="B10" i="1"/>
  <c r="B11" i="1"/>
  <c r="B8" i="1"/>
  <c r="E8" i="1" s="1"/>
  <c r="E7" i="1"/>
  <c r="E6" i="1"/>
  <c r="B19" i="1" s="1"/>
  <c r="C21" i="1" l="1"/>
  <c r="C17" i="1"/>
  <c r="C19" i="1"/>
  <c r="C22" i="1"/>
  <c r="C24" i="1"/>
  <c r="C20" i="1"/>
  <c r="C23" i="1"/>
  <c r="C18" i="1"/>
  <c r="D17" i="1"/>
  <c r="D21" i="1"/>
  <c r="D19" i="1"/>
  <c r="D22" i="1"/>
  <c r="D24" i="1"/>
  <c r="D20" i="1"/>
  <c r="D23" i="1"/>
  <c r="D18" i="1"/>
  <c r="C28" i="1"/>
  <c r="C27" i="1"/>
  <c r="C26" i="1"/>
  <c r="C25" i="1"/>
  <c r="B26" i="1"/>
  <c r="B28" i="1"/>
  <c r="B25" i="1"/>
  <c r="B27" i="1"/>
  <c r="E10" i="1"/>
  <c r="E9" i="1"/>
  <c r="E19" i="1" s="1"/>
  <c r="E11" i="1"/>
  <c r="F22" i="1" l="1"/>
  <c r="F18" i="1"/>
  <c r="E26" i="1"/>
  <c r="F20" i="1"/>
  <c r="F23" i="1"/>
  <c r="E27" i="1"/>
  <c r="F21" i="1"/>
  <c r="F17" i="1"/>
  <c r="E25" i="1"/>
  <c r="F24" i="1"/>
  <c r="E28" i="1"/>
  <c r="F19" i="1"/>
  <c r="E22" i="1"/>
  <c r="E17" i="1"/>
  <c r="D25" i="1"/>
  <c r="E24" i="1"/>
  <c r="D27" i="1"/>
  <c r="D29" i="1" s="1"/>
  <c r="D38" i="1" s="1"/>
  <c r="D41" i="1" s="1"/>
  <c r="E18" i="1"/>
  <c r="E21" i="1"/>
  <c r="D28" i="1"/>
  <c r="E20" i="1"/>
  <c r="E23" i="1"/>
  <c r="D26" i="1"/>
  <c r="C29" i="1"/>
  <c r="C38" i="1" s="1"/>
  <c r="C41" i="1" s="1"/>
  <c r="B29" i="1"/>
  <c r="B38" i="1" s="1"/>
  <c r="B41" i="1" s="1"/>
  <c r="G22" i="1"/>
  <c r="G18" i="1"/>
  <c r="F26" i="1"/>
  <c r="F28" i="1"/>
  <c r="G23" i="1"/>
  <c r="G19" i="1"/>
  <c r="G21" i="1"/>
  <c r="G17" i="1"/>
  <c r="F25" i="1"/>
  <c r="G24" i="1"/>
  <c r="G20" i="1"/>
  <c r="F27" i="1"/>
  <c r="E12" i="1"/>
  <c r="G29" i="1" l="1"/>
  <c r="G38" i="1" s="1"/>
  <c r="G41" i="1" s="1"/>
  <c r="F29" i="1"/>
  <c r="F38" i="1" s="1"/>
  <c r="F41" i="1" s="1"/>
  <c r="E29" i="1"/>
  <c r="E38" i="1" s="1"/>
  <c r="E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Gregory Johnson</author>
  </authors>
  <commentList>
    <comment ref="B3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$230/month in Golf Course
</t>
        </r>
      </text>
    </comment>
    <comment ref="B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Current COA/Senior Center in Golf Course: only electric (unless cleaning added)</t>
        </r>
      </text>
    </comment>
  </commentList>
</comments>
</file>

<file path=xl/sharedStrings.xml><?xml version="1.0" encoding="utf-8"?>
<sst xmlns="http://schemas.openxmlformats.org/spreadsheetml/2006/main" count="60" uniqueCount="57">
  <si>
    <t>COA Senior Center</t>
  </si>
  <si>
    <t>Mill and Main Offer</t>
  </si>
  <si>
    <t>months</t>
  </si>
  <si>
    <t xml:space="preserve">thru 6 </t>
  </si>
  <si>
    <t>costs</t>
  </si>
  <si>
    <t>rent</t>
  </si>
  <si>
    <t>electric</t>
  </si>
  <si>
    <t>insurance</t>
  </si>
  <si>
    <t>thru 18</t>
  </si>
  <si>
    <t>FY22</t>
  </si>
  <si>
    <t>FY23</t>
  </si>
  <si>
    <t>FY24</t>
  </si>
  <si>
    <t>thru 30</t>
  </si>
  <si>
    <t>thru 42</t>
  </si>
  <si>
    <t>thru 54</t>
  </si>
  <si>
    <t>thru 66</t>
  </si>
  <si>
    <t>total</t>
  </si>
  <si>
    <t>notes</t>
  </si>
  <si>
    <t>$19.50/RSF plus electric on 6k RSF</t>
  </si>
  <si>
    <t>$20.00/RSF plus electric on 6k RSF</t>
  </si>
  <si>
    <t>$20.50/RSF plus electric on 6k RSF</t>
  </si>
  <si>
    <t>$21.00/RSF plus electric on 9,845 RSF</t>
  </si>
  <si>
    <t>$21.50/RSF plus electric on 9,845 RSF</t>
  </si>
  <si>
    <t>square footage</t>
  </si>
  <si>
    <t>Total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</si>
  <si>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</si>
  <si>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</si>
  <si>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</si>
  <si>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</si>
  <si>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</si>
  <si>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</si>
  <si>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</si>
  <si>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</si>
  <si>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</si>
  <si>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</si>
  <si>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</si>
  <si>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</si>
  <si>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FY25</t>
  </si>
  <si>
    <t>per FY</t>
  </si>
  <si>
    <t>FY26</t>
  </si>
  <si>
    <t>FY27</t>
  </si>
  <si>
    <t>Offer Date</t>
  </si>
  <si>
    <t>Other Costs?</t>
  </si>
  <si>
    <t>custodian</t>
  </si>
  <si>
    <t>electric offer</t>
  </si>
  <si>
    <t>supplies</t>
  </si>
  <si>
    <t>Drive Tech?</t>
  </si>
  <si>
    <t>Current facility cost?</t>
  </si>
  <si>
    <t>difference?</t>
  </si>
  <si>
    <t>electricity per year</t>
  </si>
  <si>
    <t>Programming expansion</t>
  </si>
  <si>
    <t>Moving</t>
  </si>
  <si>
    <t>comcast (phone/cable)</t>
  </si>
  <si>
    <t>Monthly</t>
  </si>
  <si>
    <t>Rent per foot</t>
  </si>
  <si>
    <t>Rent + Electricity</t>
  </si>
  <si>
    <t>From J Tambone (7/23/21): As it relates to Tenant Improvements, there are no additional costs unless COA build out exceeds the Landlord funded tenant improvement allowance of $98,450.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</si>
</sst>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5" fontId="0" fillId="0" borderId="0" xfId="0" applyNumberFormat="1"/>
    <xf numFmtId="16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0" fillId="0" borderId="1" xfId="0" applyBorder="1"/>
    <xf numFmtId="164" fontId="0" fillId="0" borderId="0" xfId="0" applyNumberFormat="1"/>
    <xf numFmtId="0" fontId="0" fillId="0" borderId="2" xfId="0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44" fontId="0" fillId="0" borderId="0" xfId="0" applyNumberFormat="1"/>
    <xf numFmtId="15" fontId="2" fillId="0" borderId="0" xfId="0" applyNumberFormat="1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164" fontId="0" fillId="0" borderId="4" xfId="1" applyNumberFormat="1" applyFont="1" applyBorder="1"/>
    <xf numFmtId="164" fontId="0" fillId="0" borderId="2" xfId="0" applyNumberFormat="1" applyBorder="1"/>
    <xf numFmtId="0" fontId="4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F38" sqref="F38"/>
    </sheetView>
  </sheetViews>
  <sheetFormatPr defaultRowHeight="15" x14ac:dyDescent="0.25"/>
  <cols>
    <col min="1" max="1" width="22.85546875" bestFit="1" customWidth="1"/>
    <col min="2" max="2" width="12.85546875" bestFit="1" customWidth="1"/>
    <col min="3" max="5" width="12.5703125" bestFit="1" customWidth="1"/>
    <col min="6" max="6" width="34" bestFit="1" customWidth="1"/>
    <col min="7" max="7" width="12.5703125" bestFit="1" customWidth="1"/>
    <col min="8" max="8" width="14.42578125" bestFit="1" customWidth="1"/>
    <col min="10" max="10" width="11.5703125" bestFit="1" customWidth="1"/>
    <col min="11" max="11" width="10.5703125" bestFit="1" customWidth="1"/>
    <col min="12" max="12" width="12.570312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41</v>
      </c>
      <c r="B3" s="1">
        <v>44396</v>
      </c>
    </row>
    <row r="4" spans="1:12" x14ac:dyDescent="0.25">
      <c r="A4" s="11" t="s">
        <v>4</v>
      </c>
    </row>
    <row r="5" spans="1:12" x14ac:dyDescent="0.25">
      <c r="A5" s="13" t="s">
        <v>2</v>
      </c>
      <c r="B5" s="13" t="s">
        <v>5</v>
      </c>
      <c r="C5" s="13" t="s">
        <v>6</v>
      </c>
      <c r="D5" s="13" t="s">
        <v>7</v>
      </c>
      <c r="E5" s="13" t="s">
        <v>16</v>
      </c>
      <c r="F5" s="14" t="s">
        <v>17</v>
      </c>
      <c r="G5" s="13" t="s">
        <v>54</v>
      </c>
      <c r="H5" s="13" t="s">
        <v>23</v>
      </c>
      <c r="I5" s="12" t="s">
        <v>44</v>
      </c>
      <c r="J5" s="12" t="s">
        <v>49</v>
      </c>
      <c r="K5" s="12" t="s">
        <v>53</v>
      </c>
    </row>
    <row r="6" spans="1:12" x14ac:dyDescent="0.25">
      <c r="A6" s="2" t="s">
        <v>3</v>
      </c>
      <c r="B6" s="4">
        <v>0</v>
      </c>
      <c r="C6" s="4">
        <f>(H6*I6)/2</f>
        <v>5250</v>
      </c>
      <c r="D6" s="4"/>
      <c r="E6" s="4">
        <f t="shared" ref="E6:E11" si="0">SUM(B6:D6)</f>
        <v>5250</v>
      </c>
      <c r="F6" s="5"/>
      <c r="G6" s="3">
        <v>0</v>
      </c>
      <c r="H6">
        <v>6000</v>
      </c>
      <c r="I6" s="3">
        <v>1.75</v>
      </c>
      <c r="J6" s="10">
        <v>5250</v>
      </c>
      <c r="K6" s="10">
        <f>C6/6</f>
        <v>875</v>
      </c>
      <c r="L6" s="10"/>
    </row>
    <row r="7" spans="1:12" x14ac:dyDescent="0.25">
      <c r="A7" t="s">
        <v>8</v>
      </c>
      <c r="B7" s="4">
        <f>G7*H7</f>
        <v>117000</v>
      </c>
      <c r="C7" s="4">
        <f>J7</f>
        <v>10500</v>
      </c>
      <c r="D7" s="4"/>
      <c r="E7" s="4">
        <f t="shared" si="0"/>
        <v>127500</v>
      </c>
      <c r="F7" s="5" t="s">
        <v>18</v>
      </c>
      <c r="G7" s="3">
        <v>19.5</v>
      </c>
      <c r="H7">
        <v>6000</v>
      </c>
      <c r="I7" s="3">
        <v>1.75</v>
      </c>
      <c r="J7" s="10">
        <f>H7*I7</f>
        <v>10500</v>
      </c>
      <c r="K7" s="10">
        <f>J7/12</f>
        <v>875</v>
      </c>
      <c r="L7" s="10"/>
    </row>
    <row r="8" spans="1:12" x14ac:dyDescent="0.25">
      <c r="A8" t="s">
        <v>12</v>
      </c>
      <c r="B8" s="4">
        <f>G8*H8</f>
        <v>120000</v>
      </c>
      <c r="C8" s="4">
        <f>J8</f>
        <v>10500</v>
      </c>
      <c r="D8" s="4"/>
      <c r="E8" s="4">
        <f t="shared" si="0"/>
        <v>130500</v>
      </c>
      <c r="F8" s="5" t="s">
        <v>19</v>
      </c>
      <c r="G8" s="3">
        <v>20</v>
      </c>
      <c r="H8">
        <v>6000</v>
      </c>
      <c r="I8" s="3">
        <v>1.75</v>
      </c>
      <c r="J8" s="10">
        <f t="shared" ref="J8:J11" si="1">H8*I8</f>
        <v>10500</v>
      </c>
      <c r="K8" s="10">
        <f t="shared" ref="K8:K11" si="2">J8/12</f>
        <v>875</v>
      </c>
    </row>
    <row r="9" spans="1:12" x14ac:dyDescent="0.25">
      <c r="A9" t="s">
        <v>13</v>
      </c>
      <c r="B9" s="4">
        <f>G9*H9</f>
        <v>123000</v>
      </c>
      <c r="C9" s="4">
        <f>J9</f>
        <v>10500</v>
      </c>
      <c r="D9" s="4"/>
      <c r="E9" s="4">
        <f t="shared" si="0"/>
        <v>133500</v>
      </c>
      <c r="F9" s="5" t="s">
        <v>20</v>
      </c>
      <c r="G9" s="3">
        <v>20.5</v>
      </c>
      <c r="H9">
        <v>6000</v>
      </c>
      <c r="I9" s="3">
        <v>1.75</v>
      </c>
      <c r="J9" s="10">
        <f t="shared" si="1"/>
        <v>10500</v>
      </c>
      <c r="K9" s="10">
        <f t="shared" si="2"/>
        <v>875</v>
      </c>
    </row>
    <row r="10" spans="1:12" x14ac:dyDescent="0.25">
      <c r="A10" t="s">
        <v>14</v>
      </c>
      <c r="B10" s="4">
        <f>G10*H10</f>
        <v>206745</v>
      </c>
      <c r="C10" s="4">
        <f>J10</f>
        <v>17228.75</v>
      </c>
      <c r="D10" s="4"/>
      <c r="E10" s="4">
        <f t="shared" si="0"/>
        <v>223973.75</v>
      </c>
      <c r="F10" s="5" t="s">
        <v>21</v>
      </c>
      <c r="G10" s="3">
        <v>21</v>
      </c>
      <c r="H10">
        <v>9845</v>
      </c>
      <c r="I10" s="3">
        <v>1.75</v>
      </c>
      <c r="J10" s="10">
        <f t="shared" si="1"/>
        <v>17228.75</v>
      </c>
      <c r="K10" s="10">
        <f t="shared" si="2"/>
        <v>1435.7291666666667</v>
      </c>
    </row>
    <row r="11" spans="1:12" x14ac:dyDescent="0.25">
      <c r="A11" s="7" t="s">
        <v>15</v>
      </c>
      <c r="B11" s="8">
        <f>G11*H11</f>
        <v>211667.5</v>
      </c>
      <c r="C11" s="8">
        <f>J11</f>
        <v>17228.75</v>
      </c>
      <c r="D11" s="8"/>
      <c r="E11" s="15">
        <f t="shared" si="0"/>
        <v>228896.25</v>
      </c>
      <c r="F11" s="5" t="s">
        <v>22</v>
      </c>
      <c r="G11" s="3">
        <v>21.5</v>
      </c>
      <c r="H11">
        <v>9845</v>
      </c>
      <c r="I11" s="3">
        <v>1.75</v>
      </c>
      <c r="J11" s="10">
        <f t="shared" si="1"/>
        <v>17228.75</v>
      </c>
      <c r="K11" s="10">
        <f t="shared" si="2"/>
        <v>1435.7291666666667</v>
      </c>
    </row>
    <row r="12" spans="1:12" x14ac:dyDescent="0.25">
      <c r="A12" t="s">
        <v>24</v>
      </c>
      <c r="E12" s="6">
        <f>SUM(E6:E11)</f>
        <v>849620</v>
      </c>
    </row>
    <row r="15" spans="1:12" x14ac:dyDescent="0.25">
      <c r="A15" s="7" t="s">
        <v>55</v>
      </c>
      <c r="B15" s="7" t="s">
        <v>38</v>
      </c>
    </row>
    <row r="16" spans="1:12" x14ac:dyDescent="0.25">
      <c r="A16" s="12"/>
      <c r="B16" s="13" t="s">
        <v>9</v>
      </c>
      <c r="C16" s="13" t="s">
        <v>10</v>
      </c>
      <c r="D16" s="13" t="s">
        <v>11</v>
      </c>
      <c r="E16" s="13" t="s">
        <v>37</v>
      </c>
      <c r="F16" s="13" t="s">
        <v>39</v>
      </c>
      <c r="G16" s="13" t="s">
        <v>40</v>
      </c>
    </row>
    <row r="17" spans="1:8" x14ac:dyDescent="0.25">
      <c r="A17" t="s">
        <v>25</v>
      </c>
      <c r="B17" s="4">
        <v>0</v>
      </c>
      <c r="C17" s="4">
        <f>E7/12</f>
        <v>10625</v>
      </c>
      <c r="D17" s="4">
        <f>E8/12</f>
        <v>10875</v>
      </c>
      <c r="E17" s="4">
        <f>E9/12</f>
        <v>11125</v>
      </c>
      <c r="F17" s="4">
        <f>E10/12</f>
        <v>18664.479166666668</v>
      </c>
      <c r="G17" s="9">
        <f>E11/12</f>
        <v>19074.6875</v>
      </c>
    </row>
    <row r="18" spans="1:8" x14ac:dyDescent="0.25">
      <c r="A18" t="s">
        <v>26</v>
      </c>
      <c r="B18" s="4">
        <v>0</v>
      </c>
      <c r="C18" s="4">
        <f>E7/12</f>
        <v>10625</v>
      </c>
      <c r="D18" s="4">
        <f>E8/12</f>
        <v>10875</v>
      </c>
      <c r="E18" s="4">
        <f>E9/12</f>
        <v>11125</v>
      </c>
      <c r="F18" s="4">
        <f>E10/12</f>
        <v>18664.479166666668</v>
      </c>
      <c r="G18" s="4">
        <f>E11/12</f>
        <v>19074.6875</v>
      </c>
    </row>
    <row r="19" spans="1:8" x14ac:dyDescent="0.25">
      <c r="A19" t="s">
        <v>27</v>
      </c>
      <c r="B19" s="4">
        <f>E6/6</f>
        <v>875</v>
      </c>
      <c r="C19" s="4">
        <f>E7/12</f>
        <v>10625</v>
      </c>
      <c r="D19" s="4">
        <f>E8/12</f>
        <v>10875</v>
      </c>
      <c r="E19" s="4">
        <f>E9/12</f>
        <v>11125</v>
      </c>
      <c r="F19" s="4">
        <f>E10/12</f>
        <v>18664.479166666668</v>
      </c>
      <c r="G19" s="4">
        <f>E11/12</f>
        <v>19074.6875</v>
      </c>
    </row>
    <row r="20" spans="1:8" x14ac:dyDescent="0.25">
      <c r="A20" t="s">
        <v>28</v>
      </c>
      <c r="B20" s="4">
        <f>K6</f>
        <v>875</v>
      </c>
      <c r="C20" s="4">
        <f>E7/12</f>
        <v>10625</v>
      </c>
      <c r="D20" s="4">
        <f>E8/12</f>
        <v>10875</v>
      </c>
      <c r="E20" s="4">
        <f>E9/12</f>
        <v>11125</v>
      </c>
      <c r="F20" s="4">
        <f>E10/12</f>
        <v>18664.479166666668</v>
      </c>
      <c r="G20" s="4">
        <f>E11/12</f>
        <v>19074.6875</v>
      </c>
    </row>
    <row r="21" spans="1:8" x14ac:dyDescent="0.25">
      <c r="A21" t="s">
        <v>29</v>
      </c>
      <c r="B21" s="4">
        <f>K6</f>
        <v>875</v>
      </c>
      <c r="C21" s="4">
        <f>E7/12</f>
        <v>10625</v>
      </c>
      <c r="D21" s="4">
        <f>E8/12</f>
        <v>10875</v>
      </c>
      <c r="E21" s="4">
        <f>E9/12</f>
        <v>11125</v>
      </c>
      <c r="F21" s="4">
        <f>E10/12</f>
        <v>18664.479166666668</v>
      </c>
      <c r="G21" s="4">
        <f>E11/12</f>
        <v>19074.6875</v>
      </c>
    </row>
    <row r="22" spans="1:8" x14ac:dyDescent="0.25">
      <c r="A22" t="s">
        <v>30</v>
      </c>
      <c r="B22" s="4">
        <f>K6</f>
        <v>875</v>
      </c>
      <c r="C22" s="4">
        <f>E7/12</f>
        <v>10625</v>
      </c>
      <c r="D22" s="4">
        <f>E8/12</f>
        <v>10875</v>
      </c>
      <c r="E22" s="4">
        <f>E9/12</f>
        <v>11125</v>
      </c>
      <c r="F22" s="4">
        <f>E10/12</f>
        <v>18664.479166666668</v>
      </c>
      <c r="G22" s="4">
        <f>E11/12</f>
        <v>19074.6875</v>
      </c>
    </row>
    <row r="23" spans="1:8" x14ac:dyDescent="0.25">
      <c r="A23" t="s">
        <v>31</v>
      </c>
      <c r="B23" s="4">
        <f>K6</f>
        <v>875</v>
      </c>
      <c r="C23" s="4">
        <f>E7/12</f>
        <v>10625</v>
      </c>
      <c r="D23" s="4">
        <f>E8/12</f>
        <v>10875</v>
      </c>
      <c r="E23" s="4">
        <f>E9/12</f>
        <v>11125</v>
      </c>
      <c r="F23" s="4">
        <f>E10/12</f>
        <v>18664.479166666668</v>
      </c>
      <c r="G23" s="4">
        <f>E11/12</f>
        <v>19074.6875</v>
      </c>
    </row>
    <row r="24" spans="1:8" x14ac:dyDescent="0.25">
      <c r="A24" t="s">
        <v>32</v>
      </c>
      <c r="B24" s="4">
        <f>K6</f>
        <v>875</v>
      </c>
      <c r="C24" s="4">
        <f>E7/12</f>
        <v>10625</v>
      </c>
      <c r="D24" s="4">
        <f>E8/12</f>
        <v>10875</v>
      </c>
      <c r="E24" s="4">
        <f>E9/12</f>
        <v>11125</v>
      </c>
      <c r="F24" s="4">
        <f>E10/12</f>
        <v>18664.479166666668</v>
      </c>
      <c r="G24" s="4">
        <f>E11/12</f>
        <v>19074.6875</v>
      </c>
    </row>
    <row r="25" spans="1:8" x14ac:dyDescent="0.25">
      <c r="A25" t="s">
        <v>33</v>
      </c>
      <c r="B25" s="4">
        <f>E7/12</f>
        <v>10625</v>
      </c>
      <c r="C25" s="4">
        <f>E8/12</f>
        <v>10875</v>
      </c>
      <c r="D25" s="4">
        <f>E9/12</f>
        <v>11125</v>
      </c>
      <c r="E25" s="4">
        <f>E10/12</f>
        <v>18664.479166666668</v>
      </c>
      <c r="F25" s="4">
        <f>E11/12</f>
        <v>19074.6875</v>
      </c>
      <c r="H25" s="10"/>
    </row>
    <row r="26" spans="1:8" x14ac:dyDescent="0.25">
      <c r="A26" t="s">
        <v>34</v>
      </c>
      <c r="B26" s="4">
        <f>E7/12</f>
        <v>10625</v>
      </c>
      <c r="C26" s="4">
        <f>E8/12</f>
        <v>10875</v>
      </c>
      <c r="D26" s="4">
        <f>E9/12</f>
        <v>11125</v>
      </c>
      <c r="E26" s="4">
        <f>E10/12</f>
        <v>18664.479166666668</v>
      </c>
      <c r="F26" s="4">
        <f>E11/12</f>
        <v>19074.6875</v>
      </c>
    </row>
    <row r="27" spans="1:8" x14ac:dyDescent="0.25">
      <c r="A27" t="s">
        <v>35</v>
      </c>
      <c r="B27" s="4">
        <f>E7/12</f>
        <v>10625</v>
      </c>
      <c r="C27" s="4">
        <f>E8/12</f>
        <v>10875</v>
      </c>
      <c r="D27" s="4">
        <f>E9/12</f>
        <v>11125</v>
      </c>
      <c r="E27" s="4">
        <f>E10/12</f>
        <v>18664.479166666668</v>
      </c>
      <c r="F27" s="4">
        <f>E11/12</f>
        <v>19074.6875</v>
      </c>
    </row>
    <row r="28" spans="1:8" x14ac:dyDescent="0.25">
      <c r="A28" s="7" t="s">
        <v>36</v>
      </c>
      <c r="B28" s="8">
        <f>E7/12</f>
        <v>10625</v>
      </c>
      <c r="C28" s="8">
        <f>E8/12</f>
        <v>10875</v>
      </c>
      <c r="D28" s="8">
        <f>E9/12</f>
        <v>11125</v>
      </c>
      <c r="E28" s="8">
        <f>E10/12</f>
        <v>18664.479166666668</v>
      </c>
      <c r="F28" s="8">
        <f>E11/12</f>
        <v>19074.6875</v>
      </c>
      <c r="G28" s="7"/>
    </row>
    <row r="29" spans="1:8" s="7" customFormat="1" x14ac:dyDescent="0.25">
      <c r="A29" s="7" t="s">
        <v>24</v>
      </c>
      <c r="B29" s="16">
        <f t="shared" ref="B29:G29" si="3">SUM(B17:B28)</f>
        <v>47750</v>
      </c>
      <c r="C29" s="16">
        <f t="shared" si="3"/>
        <v>128500</v>
      </c>
      <c r="D29" s="16">
        <f t="shared" si="3"/>
        <v>131500</v>
      </c>
      <c r="E29" s="16">
        <f t="shared" si="3"/>
        <v>163657.91666666666</v>
      </c>
      <c r="F29" s="16">
        <f t="shared" si="3"/>
        <v>225614.58333333334</v>
      </c>
      <c r="G29" s="16">
        <f t="shared" si="3"/>
        <v>152597.5</v>
      </c>
    </row>
    <row r="30" spans="1:8" x14ac:dyDescent="0.25">
      <c r="A30" t="s">
        <v>7</v>
      </c>
      <c r="B30" s="4"/>
      <c r="C30" s="4"/>
      <c r="D30" s="4"/>
      <c r="E30" s="4"/>
      <c r="F30" s="4"/>
      <c r="G30" s="4"/>
    </row>
    <row r="31" spans="1:8" x14ac:dyDescent="0.25">
      <c r="A31" t="s">
        <v>52</v>
      </c>
      <c r="B31" s="4">
        <f>230*10</f>
        <v>2300</v>
      </c>
      <c r="C31" s="4">
        <f>230*12</f>
        <v>2760</v>
      </c>
      <c r="D31" s="4">
        <f t="shared" ref="D31:G31" si="4">230*12</f>
        <v>2760</v>
      </c>
      <c r="E31" s="4">
        <f t="shared" si="4"/>
        <v>2760</v>
      </c>
      <c r="F31" s="4">
        <f t="shared" si="4"/>
        <v>2760</v>
      </c>
      <c r="G31" s="4">
        <f t="shared" si="4"/>
        <v>2760</v>
      </c>
    </row>
    <row r="32" spans="1:8" x14ac:dyDescent="0.25">
      <c r="A32" t="s">
        <v>46</v>
      </c>
      <c r="B32" s="4">
        <v>1200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5">
      <c r="A33" t="s">
        <v>45</v>
      </c>
      <c r="B33" s="4"/>
      <c r="C33" s="4"/>
      <c r="D33" s="4"/>
      <c r="E33" s="4"/>
      <c r="F33" s="4"/>
      <c r="G33" s="4"/>
    </row>
    <row r="34" spans="1:7" x14ac:dyDescent="0.25">
      <c r="A34" t="s">
        <v>43</v>
      </c>
      <c r="B34" s="4"/>
      <c r="C34" s="4"/>
      <c r="D34" s="4"/>
      <c r="E34" s="4"/>
      <c r="F34" s="4"/>
      <c r="G34" s="4"/>
    </row>
    <row r="35" spans="1:7" x14ac:dyDescent="0.25">
      <c r="A35" t="s">
        <v>50</v>
      </c>
      <c r="B35" s="4">
        <f>(C35/12)*4</f>
        <v>8666.6666666666661</v>
      </c>
      <c r="C35" s="4">
        <v>26000</v>
      </c>
      <c r="D35" s="4">
        <v>35000</v>
      </c>
      <c r="E35" s="4">
        <v>40000</v>
      </c>
      <c r="F35" s="4">
        <v>45000</v>
      </c>
      <c r="G35" s="4">
        <v>50000</v>
      </c>
    </row>
    <row r="36" spans="1:7" x14ac:dyDescent="0.25">
      <c r="A36" t="s">
        <v>51</v>
      </c>
      <c r="B36" s="4"/>
      <c r="C36" s="4"/>
      <c r="D36" s="4"/>
      <c r="E36" s="4"/>
      <c r="F36" s="4"/>
      <c r="G36" s="4"/>
    </row>
    <row r="37" spans="1:7" s="7" customFormat="1" x14ac:dyDescent="0.25">
      <c r="A37" s="7" t="s">
        <v>42</v>
      </c>
    </row>
    <row r="38" spans="1:7" x14ac:dyDescent="0.25">
      <c r="A38" t="s">
        <v>16</v>
      </c>
      <c r="B38" s="6">
        <f t="shared" ref="B38:G38" si="5">SUM(B29:B37)</f>
        <v>59916.666666666664</v>
      </c>
      <c r="C38" s="6">
        <f t="shared" si="5"/>
        <v>157260</v>
      </c>
      <c r="D38" s="6">
        <f t="shared" si="5"/>
        <v>169260</v>
      </c>
      <c r="E38" s="6">
        <f t="shared" si="5"/>
        <v>206417.91666666666</v>
      </c>
      <c r="F38" s="6">
        <f t="shared" si="5"/>
        <v>273374.58333333337</v>
      </c>
      <c r="G38" s="6">
        <f t="shared" si="5"/>
        <v>205357.5</v>
      </c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t="s">
        <v>47</v>
      </c>
      <c r="B40" s="4">
        <f>6800</f>
        <v>6800</v>
      </c>
      <c r="C40" s="4">
        <f>6800</f>
        <v>6800</v>
      </c>
      <c r="D40" s="4">
        <f>6800</f>
        <v>6800</v>
      </c>
      <c r="E40" s="4">
        <f>6800</f>
        <v>6800</v>
      </c>
      <c r="F40" s="4">
        <f>6800</f>
        <v>6800</v>
      </c>
      <c r="G40" s="4">
        <f>6800</f>
        <v>6800</v>
      </c>
    </row>
    <row r="41" spans="1:7" x14ac:dyDescent="0.25">
      <c r="A41" t="s">
        <v>48</v>
      </c>
      <c r="B41" s="6">
        <f t="shared" ref="B41:G41" si="6">B38-B40</f>
        <v>53116.666666666664</v>
      </c>
      <c r="C41" s="6">
        <f t="shared" si="6"/>
        <v>150460</v>
      </c>
      <c r="D41" s="6">
        <f t="shared" si="6"/>
        <v>162460</v>
      </c>
      <c r="E41" s="6">
        <f t="shared" si="6"/>
        <v>199617.91666666666</v>
      </c>
      <c r="F41" s="6">
        <f t="shared" si="6"/>
        <v>266574.58333333337</v>
      </c>
      <c r="G41" s="6">
        <f t="shared" si="6"/>
        <v>198557.5</v>
      </c>
    </row>
    <row r="43" spans="1:7" x14ac:dyDescent="0.25">
      <c r="A43" s="17" t="s">
        <v>56</v>
      </c>
    </row>
  </sheetData>
  <pageMargins left="0.25" right="0.25" top="0.75" bottom="0.75" header="0.3" footer="0.3"/>
  <pageSetup scale="6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Johnson</dc:creator>
  <cp:lastModifiedBy>pcadmin</cp:lastModifiedBy>
  <cp:lastPrinted>2021-07-22T18:09:50Z</cp:lastPrinted>
  <dcterms:created xsi:type="dcterms:W3CDTF">2021-07-19T13:42:54Z</dcterms:created>
  <dcterms:modified xsi:type="dcterms:W3CDTF">2023-01-10T22:48:16Z</dcterms:modified>
</cp:coreProperties>
</file>